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bu\Documents\AUDIT\2021.22 Audit\"/>
    </mc:Choice>
  </mc:AlternateContent>
  <xr:revisionPtr revIDLastSave="0" documentId="8_{D6E90E33-F3E5-4CD2-8A19-2EED6C0CB0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ariances" sheetId="1" r:id="rId1"/>
    <sheet name="Reserves" sheetId="2" r:id="rId2"/>
  </sheets>
  <definedNames>
    <definedName name="_xlnm.Print_Area" localSheetId="0">Variances!$A$1:$N$33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L23" i="1" s="1"/>
  <c r="D22" i="1"/>
  <c r="M10" i="1" s="1"/>
  <c r="E14" i="2"/>
  <c r="F18" i="2"/>
  <c r="E17" i="2"/>
  <c r="G29" i="1"/>
  <c r="G27" i="1"/>
  <c r="G20" i="1"/>
  <c r="G18" i="1"/>
  <c r="G16" i="1"/>
  <c r="G14" i="1"/>
  <c r="G12" i="1"/>
  <c r="I14" i="1"/>
  <c r="J14" i="1"/>
  <c r="I16" i="1"/>
  <c r="J16" i="1"/>
  <c r="I18" i="1"/>
  <c r="J18" i="1"/>
  <c r="I20" i="1"/>
  <c r="J20" i="1"/>
  <c r="I27" i="1"/>
  <c r="J27" i="1"/>
  <c r="J12" i="1"/>
  <c r="I12" i="1"/>
  <c r="J29" i="1"/>
  <c r="I29" i="1"/>
  <c r="H29" i="1"/>
  <c r="K29" i="1" s="1"/>
  <c r="H27" i="1"/>
  <c r="K27" i="1" s="1"/>
  <c r="H20" i="1"/>
  <c r="H18" i="1"/>
  <c r="K18" i="1"/>
  <c r="H16" i="1"/>
  <c r="L16" i="1" s="1"/>
  <c r="M16" i="1" s="1"/>
  <c r="H14" i="1"/>
  <c r="K14" i="1" s="1"/>
  <c r="H12" i="1"/>
  <c r="K12" i="1" s="1"/>
  <c r="L12" i="1"/>
  <c r="M12" i="1" s="1"/>
  <c r="K16" i="1" l="1"/>
  <c r="L27" i="1"/>
  <c r="M27" i="1" s="1"/>
  <c r="L29" i="1"/>
  <c r="M29" i="1" s="1"/>
  <c r="L20" i="1"/>
  <c r="M20" i="1" s="1"/>
  <c r="K20" i="1"/>
  <c r="L18" i="1"/>
  <c r="M18" i="1" s="1"/>
  <c r="L14" i="1"/>
  <c r="M14" i="1" s="1"/>
  <c r="M23" i="1"/>
</calcChain>
</file>

<file path=xl/sharedStrings.xml><?xml version="1.0" encoding="utf-8"?>
<sst xmlns="http://schemas.openxmlformats.org/spreadsheetml/2006/main" count="51" uniqueCount="44">
  <si>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</si>
  <si>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</si>
  <si>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</si>
  <si>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</si>
  <si>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</si>
  <si>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</si>
  <si>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</si>
  <si>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</si>
  <si>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</si>
  <si>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</si>
  <si>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</si>
  <si>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</si>
  <si>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</si>
  <si>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</si>
  <si>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</si>
  <si>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</si>
  <si>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Explanation of variances – pro forma </t>
  </si>
  <si>
    <t xml:space="preserve">Name of smaller authority: </t>
  </si>
  <si>
    <t>BOX 10 VARIANCE EXPLANATION NOT REQUIRED IF CHANGE CAN BE EXPLAINED BY BOX 5 (CAPITAL PLUS INTEREST PAYMENT)</t>
  </si>
  <si>
    <t>2 Precept or Rates and Levies</t>
  </si>
  <si>
    <t>6 All Other Payments</t>
  </si>
  <si>
    <t>Explanation for ‘high’ reserves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</si>
  <si>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</si>
  <si>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</si>
  <si>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</si>
  <si>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</si>
  <si>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t>Reserve 1</t>
  </si>
  <si>
    <t>Reserve 2</t>
  </si>
  <si>
    <t>Reserve 3</t>
  </si>
  <si>
    <t>Reserve 4</t>
  </si>
  <si>
    <t>Reserve 5</t>
  </si>
  <si>
    <t>Reserve 6</t>
  </si>
  <si>
    <t>Reserve 7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</si>
  <si>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</si>
  <si>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(Please complete the highlighted boxes.)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</si>
  <si>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</si>
  <si>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• a breakdown of approved reserves on the next tab if the total reserves (Box 7) figure is more than twice the annual precept/rates &amp; levies value (Box 2).</t>
    </r>
  </si>
  <si>
    <t>2020/21</t>
  </si>
  <si>
    <t>2021/22</t>
  </si>
  <si>
    <t>TISBURY PARISH COUNCIL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</si>
  <si>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  <r>
      <rPr>
        <sz val="8"/>
        <color theme="1"/>
        <rFont val="Arial"/>
        <family val="2"/>
      </rPr>
      <t>WILTSHIRE</t>
    </r>
  </si>
  <si>
    <t>The difference predominately relates to 1-off receipts in 2021 of s106 monies of £105,000 and grants relating to COVID totalling £12,222 that far exceed those and other receipts in 2022, i.e. Highway grant £1,250, Neighbourhood Planning grant £7,280, resident donations £2,973 nett, NNDR Public Toilet refund £2,395 plus inter-year VAT variations of £16,344. The remaining balance results from interest payments (-£46) and utility payments (£40).</t>
  </si>
  <si>
    <t>The additional spending in 2022 results from: tax and national insurance payments due to tax coding changes of £2,319,  salary increments £387, salary awards £861, increased hours £2412; back pay paid in March rather than April as would be usual. This leaves a balance of £166 not attributed.</t>
  </si>
  <si>
    <t>Increases in expenditure of £1997 for grants for village amenities and groups, £4,069 on Public Toilets to replace toilet pans, urinal maintenence and water bills (reflecting the aging condition of this facility) and £319 on a Jubilee tree planting were far outweighed by decreases in expenditure; the                                                                                                                                        predominant difference resulting from completion of a major project that was grant funded (£105,000) in 2021. Overall there was a difference of -£105,208 in grant funded or part funded expenditure on specific projects. Further decreases in expenditure resulted from amenity maintenance (-£596) due to less grass cutting / strimming and subsequent waste disposal and Youth Club sessions (-£1,909).                                                                                                                                                                                                     The Administration budget also contributed to the decrease in expenditure  due to VAT inter-year differences (-£15,930), much reduced expenditure on COVID related payments (-£4315), changes to the timing of internal audit  charges (-£571), less training oppoprtunities (-£391), Website hosting (-£253) and Allotment recharges (-£256). The decreases were balanced  by increases in professional fees play area inspections (+£678), insurance costs as the policy was renewed in March rather than June (+£1,154), increased expenditure on general supplies for the office, public toilets and Youth Club due to lessening of COVID restrictions (+£1573), Officer recruitment (+£386) and IT supplies such as printer inks (+£373). The remaining balance includes car park maintenance (-£34), memberships and subscriptions (-£26), land registry fees (-£6), accommodation costs (-£42), Chairman expenses (+£11),and utility bills (+£144).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</si>
</sst>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4" borderId="2" xfId="0" applyFont="1" applyFill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3" fontId="3" fillId="0" borderId="0" xfId="0" applyNumberFormat="1" applyFont="1" applyFill="1" applyBorder="1" applyAlignment="1" applyProtection="1">
      <alignment horizontal="center"/>
      <protection locked="0"/>
    </xf>
    <xf numFmtId="10" fontId="11" fillId="0" borderId="0" xfId="0" applyNumberFormat="1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0" xfId="0" applyFont="1" applyFill="1" applyBorder="1" applyAlignment="1">
      <alignment horizontal="left" vertical="top" wrapText="1"/>
    </xf>
    <xf numFmtId="0" fontId="13" fillId="0" borderId="0" xfId="0" applyFont="1"/>
    <xf numFmtId="0" fontId="11" fillId="0" borderId="0" xfId="0" applyFont="1" applyFill="1" applyAlignment="1">
      <alignment wrapText="1"/>
    </xf>
    <xf numFmtId="0" fontId="14" fillId="0" borderId="0" xfId="0" applyFont="1"/>
    <xf numFmtId="0" fontId="15" fillId="0" borderId="0" xfId="0" applyFont="1" applyAlignment="1">
      <alignment horizontal="left" vertical="center" indent="2"/>
    </xf>
    <xf numFmtId="0" fontId="10" fillId="0" borderId="0" xfId="0" applyFont="1"/>
    <xf numFmtId="0" fontId="16" fillId="0" borderId="0" xfId="0" applyFont="1"/>
    <xf numFmtId="0" fontId="0" fillId="0" borderId="3" xfId="0" applyBorder="1"/>
    <xf numFmtId="0" fontId="0" fillId="7" borderId="0" xfId="0" applyFill="1"/>
    <xf numFmtId="0" fontId="10" fillId="0" borderId="4" xfId="0" applyFont="1" applyBorder="1"/>
    <xf numFmtId="0" fontId="11" fillId="8" borderId="0" xfId="0" applyFont="1" applyFill="1"/>
    <xf numFmtId="3" fontId="3" fillId="8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wrapText="1"/>
    </xf>
    <xf numFmtId="0" fontId="0" fillId="0" borderId="0" xfId="0" applyFont="1"/>
    <xf numFmtId="3" fontId="3" fillId="3" borderId="1" xfId="0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Alignment="1">
      <alignment vertical="top"/>
    </xf>
    <xf numFmtId="3" fontId="11" fillId="0" borderId="0" xfId="0" applyNumberFormat="1" applyFont="1" applyAlignment="1">
      <alignment vertical="top"/>
    </xf>
    <xf numFmtId="10" fontId="11" fillId="0" borderId="0" xfId="0" applyNumberFormat="1" applyFont="1" applyAlignment="1">
      <alignment vertical="top"/>
    </xf>
    <xf numFmtId="0" fontId="11" fillId="0" borderId="0" xfId="0" applyFont="1" applyAlignment="1">
      <alignment horizontal="center" vertical="top"/>
    </xf>
    <xf numFmtId="0" fontId="11" fillId="4" borderId="2" xfId="0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0" xfId="0" applyFont="1" applyFill="1" applyAlignment="1">
      <alignment vertical="top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1" fillId="0" borderId="0" xfId="0" applyFont="1" applyAlignment="1">
      <alignment vertical="top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5"/>
  <sheetViews>
    <sheetView tabSelected="1" zoomScale="70" zoomScaleNormal="70" workbookViewId="0">
      <selection activeCell="A6" sqref="A6:XFD6"/>
    </sheetView>
  </sheetViews>
  <sheetFormatPr defaultColWidth="9.1796875" defaultRowHeight="14" x14ac:dyDescent="0.3"/>
  <cols>
    <col min="1" max="1" width="41.08984375" style="3" customWidth="1"/>
    <col min="2" max="2" width="9.1796875" style="3"/>
    <col min="3" max="3" width="10" style="3" customWidth="1"/>
    <col min="4" max="4" width="9.1796875" style="3"/>
    <col min="5" max="5" width="3.26953125" style="3" customWidth="1"/>
    <col min="6" max="6" width="9.1796875" style="3"/>
    <col min="7" max="7" width="10.1796875" style="3" customWidth="1"/>
    <col min="8" max="8" width="9.54296875" style="3" customWidth="1"/>
    <col min="9" max="11" width="9.1796875" style="3" hidden="1" customWidth="1"/>
    <col min="12" max="12" width="12" style="3" customWidth="1"/>
    <col min="13" max="13" width="28.26953125" style="12" customWidth="1"/>
    <col min="14" max="14" width="108" style="3" customWidth="1"/>
    <col min="15" max="22" width="9.1796875" style="17"/>
    <col min="23" max="16384" width="9.1796875" style="3"/>
  </cols>
  <sheetData>
    <row r="1" spans="1:22" ht="18" x14ac:dyDescent="0.3">
      <c r="A1" s="58" t="s">
        <v>16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9"/>
    </row>
    <row r="2" spans="1:22" ht="15.5" x14ac:dyDescent="0.3">
      <c r="A2" s="29" t="s">
        <v>17</v>
      </c>
      <c r="B2" s="24"/>
      <c r="C2" s="37" t="s">
        <v>39</v>
      </c>
      <c r="D2" s="24"/>
      <c r="E2" s="24"/>
      <c r="F2" s="24"/>
      <c r="G2" s="24"/>
      <c r="H2" s="24"/>
      <c r="I2" s="24"/>
      <c r="J2" s="24"/>
      <c r="K2" s="24"/>
      <c r="L2" s="9"/>
      <c r="M2" s="25"/>
    </row>
    <row r="3" spans="1:22" ht="14.25" customHeight="1" x14ac:dyDescent="0.3">
      <c r="A3" s="29" t="s">
        <v>40</v>
      </c>
      <c r="C3" s="36"/>
      <c r="L3" s="9"/>
    </row>
    <row r="4" spans="1:22" x14ac:dyDescent="0.3">
      <c r="A4" s="1" t="s">
        <v>35</v>
      </c>
    </row>
    <row r="5" spans="1:22" ht="99" customHeight="1" x14ac:dyDescent="0.3">
      <c r="A5" s="56" t="s">
        <v>36</v>
      </c>
      <c r="B5" s="57"/>
      <c r="C5" s="57"/>
      <c r="D5" s="57"/>
      <c r="E5" s="57"/>
      <c r="F5" s="57"/>
      <c r="G5" s="57"/>
      <c r="H5" s="57"/>
      <c r="M5" s="25"/>
    </row>
    <row r="6" spans="1:22" x14ac:dyDescent="0.3">
      <c r="A6" s="30"/>
      <c r="D6" s="4"/>
      <c r="F6" s="4"/>
      <c r="N6" s="27"/>
    </row>
    <row r="7" spans="1:22" ht="58.5" customHeight="1" x14ac:dyDescent="0.3">
      <c r="D7" s="38" t="s">
        <v>37</v>
      </c>
      <c r="E7" s="27"/>
      <c r="F7" s="38" t="s">
        <v>38</v>
      </c>
      <c r="G7" s="38" t="s">
        <v>0</v>
      </c>
      <c r="H7" s="38" t="s">
        <v>0</v>
      </c>
      <c r="I7" s="38"/>
      <c r="J7" s="38"/>
      <c r="K7" s="38"/>
      <c r="L7" s="39" t="s">
        <v>15</v>
      </c>
      <c r="M7" s="10" t="s">
        <v>10</v>
      </c>
      <c r="N7" s="40" t="s">
        <v>33</v>
      </c>
    </row>
    <row r="8" spans="1:22" x14ac:dyDescent="0.3">
      <c r="D8" s="38" t="s">
        <v>1</v>
      </c>
      <c r="E8" s="27"/>
      <c r="F8" s="38" t="s">
        <v>1</v>
      </c>
      <c r="G8" s="38" t="s">
        <v>1</v>
      </c>
      <c r="H8" s="38" t="s">
        <v>14</v>
      </c>
      <c r="I8" s="38"/>
      <c r="J8" s="38"/>
      <c r="K8" s="27"/>
      <c r="L8" s="27"/>
      <c r="N8" s="23"/>
    </row>
    <row r="9" spans="1:22" ht="14.5" thickBot="1" x14ac:dyDescent="0.35">
      <c r="D9" s="4"/>
      <c r="E9" s="4"/>
      <c r="N9" s="23"/>
    </row>
    <row r="10" spans="1:22" ht="44.25" customHeight="1" thickBot="1" x14ac:dyDescent="0.35">
      <c r="A10" s="51" t="s">
        <v>2</v>
      </c>
      <c r="B10" s="51"/>
      <c r="C10" s="51"/>
      <c r="D10" s="8">
        <v>112097</v>
      </c>
      <c r="F10" s="8">
        <v>115615</v>
      </c>
      <c r="G10" s="5"/>
      <c r="M10" s="10" t="str">
        <f>IF(F10=D22,"Explanation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0" s="13"/>
    </row>
    <row r="11" spans="1:22" ht="14.5" thickBot="1" x14ac:dyDescent="0.35">
      <c r="D11" s="5"/>
      <c r="F11" s="5"/>
      <c r="N11" s="23"/>
    </row>
    <row r="12" spans="1:22" ht="31.5" customHeight="1" thickBot="1" x14ac:dyDescent="0.35">
      <c r="A12" s="52" t="s">
        <v>19</v>
      </c>
      <c r="B12" s="53"/>
      <c r="C12" s="54"/>
      <c r="D12" s="8">
        <v>106938</v>
      </c>
      <c r="F12" s="8">
        <v>106938</v>
      </c>
      <c r="G12" s="5">
        <f>F12-D12</f>
        <v>0</v>
      </c>
      <c r="H12" s="6">
        <f>IF((D12&gt;F12),(D12-F12)/D12,IF(D12&lt;F12,-(D12-F12)/D12,IF(D12=F12,0)))</f>
        <v>0</v>
      </c>
      <c r="I12" s="3">
        <f>IF(D12-F12&lt;200,0,IF(D12-F12&gt;200,1,IF(D12-F12=200,1)))</f>
        <v>0</v>
      </c>
      <c r="J12" s="3">
        <f>IF(F12-D12&lt;200,0,IF(F12-D12&gt;200,1,IF(F12-D12=200,1)))</f>
        <v>0</v>
      </c>
      <c r="K12" s="4">
        <f>IF(H12&lt;0.15,0,IF(H12&gt;0.15,1,IF(H12=0.15,1)))</f>
        <v>0</v>
      </c>
      <c r="L12" s="4" t="str">
        <f>IF((H12&lt;15%)*AND(G12&lt;100000)*OR(G12&gt;-100000), "NO","YES")</f>
        <v>NO</v>
      </c>
      <c r="M12" s="10" t="str">
        <f>IF((L12="YES")*AND(I12+J12&lt;1),"Explanation not required, difference less than £200"," ")</f>
        <v xml:space="preserve"> </v>
      </c>
      <c r="N12" s="13"/>
    </row>
    <row r="13" spans="1:22" ht="14.5" thickBot="1" x14ac:dyDescent="0.35">
      <c r="D13" s="5"/>
      <c r="F13" s="5"/>
      <c r="G13" s="5"/>
      <c r="H13" s="6"/>
      <c r="K13" s="4"/>
      <c r="L13" s="4"/>
      <c r="N13" s="23"/>
    </row>
    <row r="14" spans="1:22" s="43" customFormat="1" ht="62.5" customHeight="1" thickBot="1" x14ac:dyDescent="0.4">
      <c r="A14" s="55" t="s">
        <v>3</v>
      </c>
      <c r="B14" s="55"/>
      <c r="C14" s="55"/>
      <c r="D14" s="42">
        <v>126788</v>
      </c>
      <c r="F14" s="42">
        <v>39803</v>
      </c>
      <c r="G14" s="44">
        <f>F14-D14</f>
        <v>-86985</v>
      </c>
      <c r="H14" s="45">
        <f>IF((D14&gt;F14),(D14-F14)/D14,IF(D14&lt;F14,-(D14-F14)/D14,IF(D14=F14,0)))</f>
        <v>0.68606650471653474</v>
      </c>
      <c r="I14" s="43">
        <f>IF(D14-F14&lt;200,0,IF(D14-F14&gt;200,1,IF(D14-F14=200,1)))</f>
        <v>1</v>
      </c>
      <c r="J14" s="43">
        <f>IF(F14-D14&lt;200,0,IF(F14-D14&gt;200,1,IF(F14-D14=200,1)))</f>
        <v>0</v>
      </c>
      <c r="K14" s="46">
        <f>IF(H14&lt;0.15,0,IF(H14&gt;0.15,1,IF(H14=0.15,1)))</f>
        <v>1</v>
      </c>
      <c r="L14" s="46" t="str">
        <f>IF((H14&lt;15%)*AND(G14&lt;100000)*OR(G14&gt;-100000), "NO","YES")</f>
        <v>YES</v>
      </c>
      <c r="M14" s="47" t="str">
        <f>IF((L14="YES")*AND(I14+J14&lt;1),"Explanation not required, difference less than £200"," ")</f>
        <v xml:space="preserve"> </v>
      </c>
      <c r="N14" s="48" t="s">
        <v>41</v>
      </c>
      <c r="O14" s="49"/>
      <c r="P14" s="49"/>
      <c r="Q14" s="49"/>
      <c r="R14" s="49"/>
      <c r="S14" s="49"/>
      <c r="T14" s="49"/>
      <c r="U14" s="49"/>
      <c r="V14" s="49"/>
    </row>
    <row r="15" spans="1:22" ht="14.5" thickBot="1" x14ac:dyDescent="0.35">
      <c r="D15" s="5"/>
      <c r="F15" s="5"/>
      <c r="G15" s="5"/>
      <c r="H15" s="6"/>
      <c r="K15" s="4"/>
      <c r="L15" s="4"/>
      <c r="N15" s="23"/>
    </row>
    <row r="16" spans="1:22" s="43" customFormat="1" ht="48.5" customHeight="1" thickBot="1" x14ac:dyDescent="0.4">
      <c r="A16" s="55" t="s">
        <v>4</v>
      </c>
      <c r="B16" s="55"/>
      <c r="C16" s="55"/>
      <c r="D16" s="42">
        <v>44979</v>
      </c>
      <c r="F16" s="42">
        <v>52181</v>
      </c>
      <c r="G16" s="44">
        <f>F16-D16</f>
        <v>7202</v>
      </c>
      <c r="H16" s="45">
        <f>IF((D16&gt;F16),(D16-F16)/D16,IF(D16&lt;F16,-(D16-F16)/D16,IF(D16=F16,0)))</f>
        <v>0.16011916672224816</v>
      </c>
      <c r="I16" s="43">
        <f>IF(D16-F16&lt;200,0,IF(D16-F16&gt;200,1,IF(D16-F16=200,1)))</f>
        <v>0</v>
      </c>
      <c r="J16" s="43">
        <f>IF(F16-D16&lt;200,0,IF(F16-D16&gt;200,1,IF(F16-D16=200,1)))</f>
        <v>1</v>
      </c>
      <c r="K16" s="46">
        <f>IF(H16&lt;0.15,0,IF(H16&gt;0.15,1,IF(H16=0.15,1)))</f>
        <v>1</v>
      </c>
      <c r="L16" s="46" t="str">
        <f>IF((H16&lt;15%)*AND(G16&lt;100000)*OR(G16&gt;-100000), "NO","YES")</f>
        <v>YES</v>
      </c>
      <c r="M16" s="47" t="str">
        <f>IF((L16="YES")*AND(I16+J16&lt;1),"Explanation not required, difference less than £200"," ")</f>
        <v xml:space="preserve"> </v>
      </c>
      <c r="N16" s="48" t="s">
        <v>42</v>
      </c>
      <c r="O16" s="49"/>
      <c r="P16" s="49"/>
      <c r="Q16" s="49"/>
      <c r="R16" s="49"/>
      <c r="S16" s="49"/>
      <c r="T16" s="49"/>
      <c r="U16" s="49"/>
      <c r="V16" s="49"/>
    </row>
    <row r="17" spans="1:22" ht="14.5" thickBot="1" x14ac:dyDescent="0.35">
      <c r="D17" s="5"/>
      <c r="F17" s="5"/>
      <c r="G17" s="5"/>
      <c r="H17" s="6"/>
      <c r="K17" s="4"/>
      <c r="L17" s="4"/>
      <c r="N17" s="23"/>
    </row>
    <row r="18" spans="1:22" ht="20.149999999999999" customHeight="1" thickBot="1" x14ac:dyDescent="0.35">
      <c r="A18" s="50" t="s">
        <v>7</v>
      </c>
      <c r="B18" s="50"/>
      <c r="C18" s="50"/>
      <c r="D18" s="8">
        <v>0</v>
      </c>
      <c r="F18" s="8">
        <v>0</v>
      </c>
      <c r="G18" s="5">
        <f>F18-D18</f>
        <v>0</v>
      </c>
      <c r="H18" s="6">
        <f>IF((D18&gt;F18),(D18-F18)/D18,IF(D18&lt;F18,-(D18-F18)/D18,IF(D18=F18,0)))</f>
        <v>0</v>
      </c>
      <c r="I18" s="3">
        <f>IF(D18-F18&lt;200,0,IF(D18-F18&gt;200,1,IF(D18-F18=200,1)))</f>
        <v>0</v>
      </c>
      <c r="J18" s="3">
        <f>IF(F18-D18&lt;200,0,IF(F18-D18&gt;200,1,IF(F18-D18=200,1)))</f>
        <v>0</v>
      </c>
      <c r="K18" s="4">
        <f>IF(H18&lt;0.15,0,IF(H18&gt;0.15,1,IF(H18=0.15,1)))</f>
        <v>0</v>
      </c>
      <c r="L18" s="4" t="str">
        <f>IF((H18&lt;15%)*AND(G18&lt;100000)*OR(G18&gt;-100000), "NO","YES")</f>
        <v>NO</v>
      </c>
      <c r="M18" s="10" t="str">
        <f>IF((L18="YES")*AND(I18+J18&lt;1),"Explanation not required, difference less than £200"," ")</f>
        <v xml:space="preserve"> </v>
      </c>
      <c r="N18" s="13"/>
    </row>
    <row r="19" spans="1:22" ht="14.5" thickBot="1" x14ac:dyDescent="0.35">
      <c r="D19" s="5"/>
      <c r="F19" s="5"/>
      <c r="G19" s="5"/>
      <c r="H19" s="6"/>
      <c r="K19" s="4"/>
      <c r="L19" s="4"/>
      <c r="N19" s="23"/>
    </row>
    <row r="20" spans="1:22" s="43" customFormat="1" ht="219.5" customHeight="1" thickBot="1" x14ac:dyDescent="0.4">
      <c r="A20" s="55" t="s">
        <v>20</v>
      </c>
      <c r="B20" s="55"/>
      <c r="C20" s="55"/>
      <c r="D20" s="42">
        <v>185229</v>
      </c>
      <c r="F20" s="42">
        <v>67937</v>
      </c>
      <c r="G20" s="44">
        <f>F20-D20</f>
        <v>-117292</v>
      </c>
      <c r="H20" s="45">
        <f>IF((D20&gt;F20),(D20-F20)/D20,IF(D20&lt;F20,-(D20-F20)/D20,IF(D20=F20,0)))</f>
        <v>0.63322697849688758</v>
      </c>
      <c r="I20" s="43">
        <f>IF(D20-F20&lt;200,0,IF(D20-F20&gt;200,1,IF(D20-F20=200,1)))</f>
        <v>1</v>
      </c>
      <c r="J20" s="43">
        <f>IF(F20-D20&lt;200,0,IF(F20-D20&gt;200,1,IF(F20-D20=200,1)))</f>
        <v>0</v>
      </c>
      <c r="K20" s="46">
        <f>IF(H20&lt;0.15,0,IF(H20&gt;0.15,1,IF(H20=0.15,1)))</f>
        <v>1</v>
      </c>
      <c r="L20" s="46" t="str">
        <f>IF((H20&lt;15%)*AND(G20&lt;100000)*OR(G20&gt;-100000), "NO","YES")</f>
        <v>YES</v>
      </c>
      <c r="M20" s="47" t="str">
        <f>IF((L20="YES")*AND(I20+J20&lt;1),"Explanation not required, difference less than £200"," ")</f>
        <v xml:space="preserve"> </v>
      </c>
      <c r="N20" s="48" t="s">
        <v>43</v>
      </c>
      <c r="O20" s="49"/>
      <c r="P20" s="49"/>
      <c r="Q20" s="49"/>
      <c r="R20" s="49"/>
      <c r="S20" s="49"/>
      <c r="T20" s="49"/>
      <c r="U20" s="49"/>
      <c r="V20" s="49"/>
    </row>
    <row r="21" spans="1:22" ht="14.5" thickBot="1" x14ac:dyDescent="0.35">
      <c r="D21" s="5"/>
      <c r="F21" s="5"/>
      <c r="G21" s="5"/>
      <c r="H21" s="6"/>
      <c r="K21" s="4"/>
      <c r="L21" s="4"/>
      <c r="N21" s="23"/>
    </row>
    <row r="22" spans="1:22" ht="20.149999999999999" customHeight="1" thickBot="1" x14ac:dyDescent="0.35">
      <c r="A22" s="7" t="s">
        <v>5</v>
      </c>
      <c r="D22" s="2">
        <f>D10+D12+D14-D16-D18-D20</f>
        <v>115615</v>
      </c>
      <c r="F22" s="2">
        <f>F10+F12+F14-F16-F18-F20</f>
        <v>142238</v>
      </c>
      <c r="G22" s="5"/>
      <c r="H22" s="6"/>
      <c r="K22" s="4"/>
      <c r="L22" s="4"/>
      <c r="M22" s="14" t="s">
        <v>12</v>
      </c>
      <c r="N22" s="23"/>
    </row>
    <row r="23" spans="1:22" s="17" customFormat="1" x14ac:dyDescent="0.3">
      <c r="A23" s="16"/>
      <c r="D23" s="18"/>
      <c r="E23" s="3"/>
      <c r="F23" s="18"/>
      <c r="G23" s="5"/>
      <c r="H23" s="19"/>
      <c r="K23" s="20"/>
      <c r="L23" s="21" t="str">
        <f>IF(F22&gt;(2*F12),"YES","NO")</f>
        <v>NO</v>
      </c>
      <c r="M23" s="22" t="str">
        <f>IF(F22&gt;(2*F12),"EXPLANATION REQUIRED ON RESERVES TAB AS TO WHY CARRY FORWARD RESERVES ARE GREATER THAN TWICE INCOME FROM LOCAL TAXATION/LEVIES"," ")</f>
        <v xml:space="preserve"> </v>
      </c>
      <c r="N23" s="28"/>
    </row>
    <row r="24" spans="1:22" ht="14.5" thickBot="1" x14ac:dyDescent="0.35">
      <c r="D24" s="5"/>
      <c r="F24" s="5"/>
      <c r="G24" s="5"/>
      <c r="H24" s="6"/>
      <c r="K24" s="4"/>
      <c r="L24" s="4"/>
      <c r="N24" s="23"/>
    </row>
    <row r="25" spans="1:22" ht="20.149999999999999" customHeight="1" thickBot="1" x14ac:dyDescent="0.35">
      <c r="A25" s="50" t="s">
        <v>9</v>
      </c>
      <c r="B25" s="50"/>
      <c r="C25" s="50"/>
      <c r="D25" s="8">
        <v>115615</v>
      </c>
      <c r="F25" s="8">
        <v>142238</v>
      </c>
      <c r="G25" s="5"/>
      <c r="H25" s="6"/>
      <c r="K25" s="4"/>
      <c r="L25" s="4"/>
      <c r="M25" s="15" t="s">
        <v>12</v>
      </c>
      <c r="N25" s="23"/>
    </row>
    <row r="26" spans="1:22" ht="14.5" thickBot="1" x14ac:dyDescent="0.35">
      <c r="D26" s="5"/>
      <c r="F26" s="5"/>
      <c r="G26" s="5"/>
      <c r="H26" s="6"/>
      <c r="K26" s="4"/>
      <c r="L26" s="4"/>
      <c r="N26" s="23"/>
    </row>
    <row r="27" spans="1:22" ht="20.149999999999999" customHeight="1" thickBot="1" x14ac:dyDescent="0.35">
      <c r="A27" s="50" t="s">
        <v>8</v>
      </c>
      <c r="B27" s="50"/>
      <c r="C27" s="50"/>
      <c r="D27" s="8">
        <v>198887</v>
      </c>
      <c r="F27" s="8">
        <v>197900</v>
      </c>
      <c r="G27" s="5">
        <f>F27-D27</f>
        <v>-987</v>
      </c>
      <c r="H27" s="6">
        <f>IF((D27&gt;F27),(D27-F27)/D27,IF(D27&lt;F27,-(D27-F27)/D27,IF(D27=F27,0)))</f>
        <v>4.9626169634013288E-3</v>
      </c>
      <c r="I27" s="3">
        <f>IF(D27-F27&lt;200,0,IF(D27-F27&gt;200,1,IF(D27-F27=200,1)))</f>
        <v>1</v>
      </c>
      <c r="J27" s="3">
        <f>IF(F27-D27&lt;200,0,IF(F27-D27&gt;200,1,IF(F27-D27=200,1)))</f>
        <v>0</v>
      </c>
      <c r="K27" s="4">
        <f>IF(H27&lt;0.15,0,IF(H27&gt;0.15,1,IF(H27=0.15,1)))</f>
        <v>0</v>
      </c>
      <c r="L27" s="4" t="str">
        <f>IF((H27&lt;15%)*AND(G27&lt;100000)*OR(G27&gt;-100000), "NO","YES")</f>
        <v>NO</v>
      </c>
      <c r="M27" s="10" t="str">
        <f>IF((L27="YES")*AND(I27+J27&lt;1),"Explanation not required, difference less than £200"," ")</f>
        <v xml:space="preserve"> </v>
      </c>
      <c r="N27" s="13"/>
    </row>
    <row r="28" spans="1:22" ht="14.5" thickBot="1" x14ac:dyDescent="0.35">
      <c r="D28" s="5"/>
      <c r="F28" s="5"/>
      <c r="G28" s="5"/>
      <c r="H28" s="6"/>
      <c r="K28" s="4"/>
      <c r="L28" s="4"/>
      <c r="N28" s="23"/>
    </row>
    <row r="29" spans="1:22" ht="20.149999999999999" customHeight="1" thickBot="1" x14ac:dyDescent="0.35">
      <c r="A29" s="50" t="s">
        <v>6</v>
      </c>
      <c r="B29" s="50"/>
      <c r="C29" s="50"/>
      <c r="D29" s="8">
        <v>0</v>
      </c>
      <c r="F29" s="8">
        <v>0</v>
      </c>
      <c r="G29" s="5">
        <f>F29-D29</f>
        <v>0</v>
      </c>
      <c r="H29" s="6">
        <f>IF((D29&gt;F29),(D29-F29)/D29,IF(D29&lt;F29,-(D29-F29)/D29,IF(D29=F29,0)))</f>
        <v>0</v>
      </c>
      <c r="I29" s="3">
        <f>IF(D29-F29&lt;100,0,IF(D29-F29&gt;100,1,IF(D29-F29=100,1)))</f>
        <v>0</v>
      </c>
      <c r="J29" s="3">
        <f>IF(F29-D29&lt;100,0,IF(F29-D29&gt;100,1,IF(F29-D29=100,1)))</f>
        <v>0</v>
      </c>
      <c r="K29" s="4">
        <f>IF(H29&lt;0.15,0,IF(H29&gt;0.15,1,IF(H29=0.15,1)))</f>
        <v>0</v>
      </c>
      <c r="L29" s="4" t="str">
        <f>IF((H29&lt;15%)*AND(G29&lt;100000)*OR(G29&gt;-100000), "NO","YES")</f>
        <v>NO</v>
      </c>
      <c r="M29" s="10" t="str">
        <f>IF((L29="YES")*AND(I29+J29&lt;1),"Explanation not required, difference less than £200"," ")</f>
        <v xml:space="preserve"> </v>
      </c>
      <c r="N29" s="13"/>
    </row>
    <row r="30" spans="1:22" x14ac:dyDescent="0.3">
      <c r="H30" s="6"/>
      <c r="K30" s="4"/>
      <c r="L30" s="4"/>
      <c r="N30" s="23"/>
    </row>
    <row r="31" spans="1:22" x14ac:dyDescent="0.3">
      <c r="C31" s="11" t="s">
        <v>11</v>
      </c>
    </row>
    <row r="32" spans="1:22" ht="15" customHeight="1" x14ac:dyDescent="0.3">
      <c r="O32" s="26"/>
      <c r="P32" s="26"/>
      <c r="Q32" s="26"/>
      <c r="R32" s="26"/>
      <c r="S32" s="26"/>
      <c r="T32" s="26"/>
      <c r="U32" s="26"/>
      <c r="V32" s="26"/>
    </row>
    <row r="33" spans="3:22" x14ac:dyDescent="0.3">
      <c r="C33" s="11" t="s">
        <v>13</v>
      </c>
      <c r="N33" s="26"/>
      <c r="O33" s="26"/>
      <c r="P33" s="26"/>
      <c r="Q33" s="26"/>
      <c r="R33" s="26"/>
      <c r="S33" s="26"/>
      <c r="T33" s="26"/>
      <c r="U33" s="26"/>
      <c r="V33" s="26"/>
    </row>
    <row r="35" spans="3:22" x14ac:dyDescent="0.3">
      <c r="C35" s="11" t="s">
        <v>18</v>
      </c>
    </row>
  </sheetData>
  <mergeCells count="11">
    <mergeCell ref="A5:H5"/>
    <mergeCell ref="A18:C18"/>
    <mergeCell ref="A20:C20"/>
    <mergeCell ref="A1:K1"/>
    <mergeCell ref="A25:C25"/>
    <mergeCell ref="A27:C27"/>
    <mergeCell ref="A29:C29"/>
    <mergeCell ref="A10:C10"/>
    <mergeCell ref="A12:C12"/>
    <mergeCell ref="A14:C14"/>
    <mergeCell ref="A16:C16"/>
  </mergeCells>
  <pageMargins left="0.25" right="0.25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9"/>
  <sheetViews>
    <sheetView workbookViewId="0">
      <selection activeCell="E17" sqref="E17"/>
    </sheetView>
  </sheetViews>
  <sheetFormatPr defaultRowHeight="14.5" x14ac:dyDescent="0.35"/>
  <sheetData>
    <row r="1" spans="1:6" ht="15.75" customHeight="1" x14ac:dyDescent="0.45">
      <c r="A1" s="32" t="s">
        <v>21</v>
      </c>
    </row>
    <row r="2" spans="1:6" ht="15.75" customHeight="1" x14ac:dyDescent="0.35">
      <c r="A2" s="41" t="s">
        <v>34</v>
      </c>
    </row>
    <row r="3" spans="1:6" x14ac:dyDescent="0.35">
      <c r="A3" t="s">
        <v>22</v>
      </c>
    </row>
    <row r="5" spans="1:6" x14ac:dyDescent="0.35">
      <c r="D5" s="31" t="s">
        <v>1</v>
      </c>
      <c r="E5" s="31" t="s">
        <v>1</v>
      </c>
      <c r="F5" s="31" t="s">
        <v>1</v>
      </c>
    </row>
    <row r="6" spans="1:6" x14ac:dyDescent="0.35">
      <c r="A6" s="31" t="s">
        <v>23</v>
      </c>
    </row>
    <row r="7" spans="1:6" x14ac:dyDescent="0.35">
      <c r="B7" s="34" t="s">
        <v>26</v>
      </c>
      <c r="D7" s="34"/>
    </row>
    <row r="8" spans="1:6" ht="15" customHeight="1" x14ac:dyDescent="0.35">
      <c r="B8" s="34" t="s">
        <v>27</v>
      </c>
      <c r="D8" s="34"/>
    </row>
    <row r="9" spans="1:6" x14ac:dyDescent="0.35">
      <c r="B9" s="34" t="s">
        <v>28</v>
      </c>
      <c r="D9" s="34"/>
    </row>
    <row r="10" spans="1:6" x14ac:dyDescent="0.35">
      <c r="B10" s="34" t="s">
        <v>29</v>
      </c>
      <c r="D10" s="34"/>
    </row>
    <row r="11" spans="1:6" x14ac:dyDescent="0.35">
      <c r="B11" s="34" t="s">
        <v>30</v>
      </c>
      <c r="D11" s="34"/>
    </row>
    <row r="12" spans="1:6" x14ac:dyDescent="0.35">
      <c r="B12" s="34" t="s">
        <v>31</v>
      </c>
      <c r="D12" s="34"/>
    </row>
    <row r="13" spans="1:6" x14ac:dyDescent="0.35">
      <c r="B13" s="34" t="s">
        <v>32</v>
      </c>
      <c r="D13" s="34"/>
    </row>
    <row r="14" spans="1:6" x14ac:dyDescent="0.35">
      <c r="E14" s="33">
        <f>SUM(D7:D13)</f>
        <v>0</v>
      </c>
    </row>
    <row r="16" spans="1:6" x14ac:dyDescent="0.35">
      <c r="A16" s="31" t="s">
        <v>24</v>
      </c>
      <c r="D16" s="34"/>
    </row>
    <row r="17" spans="1:6" x14ac:dyDescent="0.35">
      <c r="E17" s="33">
        <f>D16</f>
        <v>0</v>
      </c>
    </row>
    <row r="18" spans="1:6" ht="15" thickBot="1" x14ac:dyDescent="0.4">
      <c r="A18" s="31" t="s">
        <v>25</v>
      </c>
      <c r="F18" s="35">
        <f>E14+E17</f>
        <v>0</v>
      </c>
    </row>
    <row r="19" spans="1:6" ht="15" thickTop="1" x14ac:dyDescent="0.35"/>
  </sheetData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Parish Clerk</cp:lastModifiedBy>
  <cp:lastPrinted>2022-06-19T12:09:31Z</cp:lastPrinted>
  <dcterms:created xsi:type="dcterms:W3CDTF">2012-07-11T10:01:28Z</dcterms:created>
  <dcterms:modified xsi:type="dcterms:W3CDTF">2022-06-21T10:43:43Z</dcterms:modified>
</cp:coreProperties>
</file>